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MIGUEL ANGEL\HUTECH PROJECT\WEB\POST\# 2026\3 fórmulas\"/>
    </mc:Choice>
  </mc:AlternateContent>
  <xr:revisionPtr revIDLastSave="0" documentId="13_ncr:1_{E6FA32BE-0A90-466A-907E-B46ED3A21C11}" xr6:coauthVersionLast="47" xr6:coauthVersionMax="47" xr10:uidLastSave="{00000000-0000-0000-0000-000000000000}"/>
  <workbookProtection workbookAlgorithmName="SHA-512" workbookHashValue="2DoYVh9gg2hb9dE0NkgpKNJC0TvW9rCDfAnNq+0WdCLos5vV4I8P10oNx+o28twY/7ztHKZKZWJZzZ28nMkKFw==" workbookSaltValue="uNNvlu2R65NGwZWRP/nDWA==" workbookSpinCount="100000" lockStructure="1"/>
  <bookViews>
    <workbookView xWindow="-108" yWindow="-108" windowWidth="23256" windowHeight="13176" activeTab="1" xr2:uid="{6C88FBD4-2287-4BCA-A151-0FB9A737894F}"/>
  </bookViews>
  <sheets>
    <sheet name="Informacion" sheetId="1" r:id="rId1"/>
    <sheet name="Tabla de cálcul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2" l="1"/>
  <c r="K30" i="2"/>
  <c r="N10" i="2" l="1"/>
  <c r="R10" i="2" s="1"/>
  <c r="N9" i="2"/>
  <c r="R9" i="2" s="1"/>
  <c r="N8" i="2"/>
  <c r="R8" i="2" s="1"/>
  <c r="R7" i="2"/>
  <c r="H16" i="2"/>
  <c r="H22" i="2" s="1"/>
  <c r="E16" i="2"/>
  <c r="O7" i="2" s="1"/>
  <c r="K16" i="2"/>
  <c r="K22" i="2" s="1"/>
  <c r="K36" i="2"/>
  <c r="H30" i="2"/>
  <c r="H36" i="2" s="1"/>
  <c r="E30" i="2"/>
  <c r="Q7" i="2" s="1"/>
  <c r="K34" i="2"/>
  <c r="K40" i="2" s="1"/>
  <c r="K33" i="2"/>
  <c r="K39" i="2" s="1"/>
  <c r="K32" i="2"/>
  <c r="K38" i="2" s="1"/>
  <c r="H34" i="2"/>
  <c r="H40" i="2" s="1"/>
  <c r="H33" i="2"/>
  <c r="H39" i="2" s="1"/>
  <c r="H32" i="2"/>
  <c r="H38" i="2" s="1"/>
  <c r="E34" i="2"/>
  <c r="E33" i="2"/>
  <c r="E32" i="2"/>
  <c r="K20" i="2"/>
  <c r="K26" i="2" s="1"/>
  <c r="K19" i="2"/>
  <c r="K25" i="2" s="1"/>
  <c r="K18" i="2"/>
  <c r="K24" i="2" s="1"/>
  <c r="H20" i="2"/>
  <c r="H26" i="2" s="1"/>
  <c r="H19" i="2"/>
  <c r="H25" i="2" s="1"/>
  <c r="H18" i="2"/>
  <c r="H24" i="2" s="1"/>
  <c r="E20" i="2"/>
  <c r="E19" i="2"/>
  <c r="E18" i="2"/>
  <c r="Q8" i="2" l="1"/>
  <c r="E38" i="2" s="1"/>
  <c r="Q9" i="2"/>
  <c r="E39" i="2" s="1"/>
  <c r="Q10" i="2"/>
  <c r="E40" i="2" s="1"/>
  <c r="O8" i="2"/>
  <c r="E24" i="2" s="1"/>
  <c r="O9" i="2"/>
  <c r="E25" i="2" s="1"/>
  <c r="O10" i="2"/>
  <c r="E26" i="2" s="1"/>
  <c r="E22" i="2"/>
  <c r="E36" i="2"/>
</calcChain>
</file>

<file path=xl/sharedStrings.xml><?xml version="1.0" encoding="utf-8"?>
<sst xmlns="http://schemas.openxmlformats.org/spreadsheetml/2006/main" count="124" uniqueCount="62">
  <si>
    <t>DARCY-WEISBACH</t>
  </si>
  <si>
    <t>MANNING</t>
  </si>
  <si>
    <t>HAZEN - WILLIAMS</t>
  </si>
  <si>
    <t>Unidades para las tres fórmulas:</t>
  </si>
  <si>
    <t>Q, caudal circulante en m3/s</t>
  </si>
  <si>
    <t>L, longitud del tramo de tubería en m</t>
  </si>
  <si>
    <t>v, velocidad del agua en m/s</t>
  </si>
  <si>
    <t>D, diámetro interior del tubo en m</t>
  </si>
  <si>
    <t>hf, pérdida de carga por rozamiento, mca</t>
  </si>
  <si>
    <t>g, aceleración de la gravedad, 9,81 m/s2</t>
  </si>
  <si>
    <t>f, factor de fricción, adimensional</t>
  </si>
  <si>
    <t>n, coeficiente de Manning, adimensional</t>
  </si>
  <si>
    <t>C, coeficiente de Hazen, adimensional</t>
  </si>
  <si>
    <t>DATOS DE LA CONDUCCIÓN</t>
  </si>
  <si>
    <t>NUEVA</t>
  </si>
  <si>
    <t>k</t>
  </si>
  <si>
    <t>k acero</t>
  </si>
  <si>
    <t>k fundición</t>
  </si>
  <si>
    <t>k homigón</t>
  </si>
  <si>
    <t>n</t>
  </si>
  <si>
    <t>n acero</t>
  </si>
  <si>
    <t>n fundición</t>
  </si>
  <si>
    <t>n homigón</t>
  </si>
  <si>
    <t>C</t>
  </si>
  <si>
    <t>C acero</t>
  </si>
  <si>
    <t>C fundición</t>
  </si>
  <si>
    <t>C homigón</t>
  </si>
  <si>
    <t>hf acero</t>
  </si>
  <si>
    <t>hf fundición</t>
  </si>
  <si>
    <t>hf homigón</t>
  </si>
  <si>
    <t>k plástica</t>
  </si>
  <si>
    <t>n plástica</t>
  </si>
  <si>
    <t>C plástica</t>
  </si>
  <si>
    <t>hf plástica</t>
  </si>
  <si>
    <t>PVC</t>
  </si>
  <si>
    <t>PVC-O</t>
  </si>
  <si>
    <t>PRFV</t>
  </si>
  <si>
    <t>SERVICO</t>
  </si>
  <si>
    <t>acero</t>
  </si>
  <si>
    <t>fundición</t>
  </si>
  <si>
    <t>hormigón</t>
  </si>
  <si>
    <t>L (m)</t>
  </si>
  <si>
    <t>Di plástica(m)</t>
  </si>
  <si>
    <t>Di acero(m)</t>
  </si>
  <si>
    <t>Di fundición(m)</t>
  </si>
  <si>
    <t>Di hormigón(m)</t>
  </si>
  <si>
    <t>Q (m3/s)</t>
  </si>
  <si>
    <t>Viscosidad (m2/s)</t>
  </si>
  <si>
    <t>Reynolds</t>
  </si>
  <si>
    <t>plástica</t>
  </si>
  <si>
    <t>Seleccione:</t>
  </si>
  <si>
    <t>hf m</t>
  </si>
  <si>
    <t>v (m/s)</t>
  </si>
  <si>
    <t>f nueva</t>
  </si>
  <si>
    <t>f servico</t>
  </si>
  <si>
    <t>PE-100</t>
  </si>
  <si>
    <t>DN plástica(mm)</t>
  </si>
  <si>
    <t>DN acero(mm)</t>
  </si>
  <si>
    <t>DN fundición(mm)</t>
  </si>
  <si>
    <t>DN hormigón(mm)</t>
  </si>
  <si>
    <t>1000-PN16</t>
  </si>
  <si>
    <t>EN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</si>
</sst>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2" borderId="0" xfId="0" applyFill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164" fontId="0" fillId="2" borderId="0" xfId="0" applyNumberFormat="1" applyFill="1" applyProtection="1">
      <protection locked="0"/>
    </xf>
    <xf numFmtId="164" fontId="0" fillId="0" borderId="0" xfId="0" applyNumberFormat="1" applyProtection="1">
      <protection locked="0"/>
    </xf>
    <xf numFmtId="164" fontId="0" fillId="0" borderId="5" xfId="0" applyNumberFormat="1" applyBorder="1" applyProtection="1">
      <protection locked="0"/>
    </xf>
    <xf numFmtId="0" fontId="0" fillId="0" borderId="4" xfId="0" applyBorder="1" applyProtection="1">
      <protection locked="0"/>
    </xf>
    <xf numFmtId="1" fontId="0" fillId="0" borderId="0" xfId="0" applyNumberFormat="1" applyProtection="1">
      <protection locked="0"/>
    </xf>
    <xf numFmtId="1" fontId="0" fillId="0" borderId="5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6" xfId="0" applyBorder="1" applyProtection="1">
      <protection locked="0"/>
    </xf>
    <xf numFmtId="1" fontId="0" fillId="0" borderId="7" xfId="0" applyNumberFormat="1" applyBorder="1" applyProtection="1">
      <protection locked="0"/>
    </xf>
    <xf numFmtId="1" fontId="0" fillId="0" borderId="8" xfId="0" applyNumberFormat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8" borderId="0" xfId="0" applyFill="1" applyProtection="1">
      <protection hidden="1"/>
    </xf>
    <xf numFmtId="0" fontId="1" fillId="3" borderId="1" xfId="0" applyFont="1" applyFill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12" fillId="0" borderId="0" xfId="0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2" fillId="7" borderId="11" xfId="0" applyFont="1" applyFill="1" applyBorder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1" fontId="0" fillId="0" borderId="12" xfId="0" applyNumberFormat="1" applyBorder="1" applyProtection="1">
      <protection locked="0" hidden="1"/>
    </xf>
    <xf numFmtId="164" fontId="0" fillId="0" borderId="8" xfId="0" applyNumberFormat="1" applyBorder="1" applyProtection="1">
      <protection locked="0" hidden="1"/>
    </xf>
    <xf numFmtId="164" fontId="0" fillId="0" borderId="12" xfId="0" applyNumberFormat="1" applyBorder="1" applyProtection="1">
      <protection locked="0" hidden="1"/>
    </xf>
    <xf numFmtId="2" fontId="0" fillId="0" borderId="12" xfId="0" applyNumberFormat="1" applyBorder="1" applyProtection="1">
      <protection locked="0" hidden="1"/>
    </xf>
    <xf numFmtId="0" fontId="11" fillId="0" borderId="0" xfId="0" applyFont="1" applyProtection="1">
      <protection hidden="1"/>
    </xf>
    <xf numFmtId="1" fontId="0" fillId="0" borderId="13" xfId="0" applyNumberFormat="1" applyBorder="1" applyProtection="1">
      <protection locked="0" hidden="1"/>
    </xf>
    <xf numFmtId="164" fontId="0" fillId="0" borderId="5" xfId="0" applyNumberFormat="1" applyBorder="1" applyProtection="1">
      <protection locked="0" hidden="1"/>
    </xf>
    <xf numFmtId="164" fontId="0" fillId="0" borderId="11" xfId="0" applyNumberFormat="1" applyBorder="1" applyProtection="1">
      <protection locked="0" hidden="1"/>
    </xf>
    <xf numFmtId="2" fontId="0" fillId="0" borderId="13" xfId="0" applyNumberFormat="1" applyBorder="1" applyProtection="1">
      <protection locked="0" hidden="1"/>
    </xf>
    <xf numFmtId="0" fontId="2" fillId="0" borderId="6" xfId="0" applyFont="1" applyBorder="1" applyAlignment="1" applyProtection="1">
      <alignment horizontal="right"/>
      <protection hidden="1"/>
    </xf>
    <xf numFmtId="0" fontId="0" fillId="0" borderId="7" xfId="0" applyBorder="1" applyProtection="1">
      <protection hidden="1"/>
    </xf>
    <xf numFmtId="0" fontId="2" fillId="0" borderId="7" xfId="0" applyFont="1" applyBorder="1" applyAlignment="1" applyProtection="1">
      <alignment horizontal="right"/>
      <protection hidden="1"/>
    </xf>
    <xf numFmtId="164" fontId="0" fillId="0" borderId="13" xfId="0" applyNumberFormat="1" applyBorder="1" applyProtection="1">
      <protection locked="0" hidden="1"/>
    </xf>
    <xf numFmtId="0" fontId="9" fillId="0" borderId="1" xfId="0" applyFont="1" applyBorder="1" applyProtection="1">
      <protection hidden="1"/>
    </xf>
    <xf numFmtId="0" fontId="10" fillId="0" borderId="3" xfId="0" applyFont="1" applyBorder="1" applyProtection="1">
      <protection hidden="1"/>
    </xf>
    <xf numFmtId="0" fontId="10" fillId="0" borderId="0" xfId="0" applyFont="1" applyProtection="1">
      <protection hidden="1"/>
    </xf>
    <xf numFmtId="0" fontId="0" fillId="0" borderId="5" xfId="0" applyBorder="1" applyProtection="1">
      <protection hidden="1"/>
    </xf>
    <xf numFmtId="0" fontId="1" fillId="5" borderId="4" xfId="0" applyFont="1" applyFill="1" applyBorder="1" applyAlignment="1" applyProtection="1">
      <alignment horizontal="center"/>
      <protection hidden="1"/>
    </xf>
    <xf numFmtId="0" fontId="3" fillId="5" borderId="5" xfId="0" applyFont="1" applyFill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right"/>
      <protection hidden="1"/>
    </xf>
    <xf numFmtId="164" fontId="0" fillId="6" borderId="5" xfId="0" applyNumberFormat="1" applyFill="1" applyBorder="1" applyProtection="1">
      <protection hidden="1"/>
    </xf>
    <xf numFmtId="0" fontId="0" fillId="6" borderId="5" xfId="0" applyFill="1" applyBorder="1" applyProtection="1">
      <protection hidden="1"/>
    </xf>
    <xf numFmtId="1" fontId="0" fillId="6" borderId="5" xfId="0" applyNumberFormat="1" applyFill="1" applyBorder="1" applyProtection="1">
      <protection hidden="1"/>
    </xf>
    <xf numFmtId="2" fontId="14" fillId="9" borderId="5" xfId="0" applyNumberFormat="1" applyFont="1" applyFill="1" applyBorder="1" applyProtection="1">
      <protection hidden="1"/>
    </xf>
    <xf numFmtId="0" fontId="2" fillId="7" borderId="1" xfId="0" applyFont="1" applyFill="1" applyBorder="1" applyProtection="1">
      <protection hidden="1"/>
    </xf>
    <xf numFmtId="0" fontId="0" fillId="0" borderId="10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2" fillId="7" borderId="1" xfId="0" applyFont="1" applyFill="1" applyBorder="1" applyAlignment="1" applyProtection="1">
      <alignment horizontal="center"/>
      <protection hidden="1"/>
    </xf>
    <xf numFmtId="2" fontId="13" fillId="9" borderId="5" xfId="0" applyNumberFormat="1" applyFont="1" applyFill="1" applyBorder="1" applyProtection="1">
      <protection hidden="1"/>
    </xf>
    <xf numFmtId="0" fontId="2" fillId="0" borderId="4" xfId="0" applyFont="1" applyBorder="1" applyProtection="1">
      <protection locked="0" hidden="1"/>
    </xf>
    <xf numFmtId="0" fontId="2" fillId="0" borderId="6" xfId="0" applyFont="1" applyBorder="1" applyProtection="1">
      <protection locked="0" hidden="1"/>
    </xf>
    <xf numFmtId="0" fontId="1" fillId="4" borderId="4" xfId="0" applyFont="1" applyFill="1" applyBorder="1" applyAlignment="1" applyProtection="1">
      <alignment horizontal="center"/>
      <protection hidden="1"/>
    </xf>
    <xf numFmtId="0" fontId="3" fillId="4" borderId="5" xfId="0" applyFont="1" applyFill="1" applyBorder="1" applyAlignment="1" applyProtection="1">
      <alignment horizontal="center"/>
      <protection hidden="1"/>
    </xf>
    <xf numFmtId="0" fontId="0" fillId="0" borderId="6" xfId="0" applyBorder="1" applyProtection="1">
      <protection hidden="1"/>
    </xf>
    <xf numFmtId="0" fontId="0" fillId="0" borderId="8" xfId="0" applyBorder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83821</xdr:colOff>
      <xdr:row>16</xdr:row>
      <xdr:rowOff>68580</xdr:rowOff>
    </xdr:from>
    <xdr:to>
      <xdr:col>4</xdr:col>
      <xdr:colOff>745787</xdr:colOff>
      <xdr:row>21</xdr:row>
      <xdr:rowOff>150202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DAEE26-CB46-BC35-00C4-07E384743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8247" y="3424623"/>
          <a:ext cx="3045242" cy="100034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</xdr:row>
      <xdr:rowOff>0</xdr:rowOff>
    </xdr:from>
    <xdr:to>
      <xdr:col>3</xdr:col>
      <xdr:colOff>124297</xdr:colOff>
      <xdr:row>7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BBE0704-8468-11DA-33DA-8BE9D37F1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4427" y="567447"/>
          <a:ext cx="1713147" cy="734979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9</xdr:row>
      <xdr:rowOff>78288</xdr:rowOff>
    </xdr:from>
    <xdr:to>
      <xdr:col>4</xdr:col>
      <xdr:colOff>129675</xdr:colOff>
      <xdr:row>13</xdr:row>
      <xdr:rowOff>172122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3D92BE4-BC0D-941C-2A8A-78738F76C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3316" y="1753644"/>
          <a:ext cx="2509619" cy="8245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175328</xdr:colOff>
      <xdr:row>1</xdr:row>
      <xdr:rowOff>128124</xdr:rowOff>
    </xdr:from>
    <xdr:to>
      <xdr:col>1</xdr:col>
      <xdr:colOff>873831</xdr:colOff>
      <xdr:row>7</xdr:row>
      <xdr:rowOff>26973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27F0C74-6BBC-9C1E-2AEC-06FC3B361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69" y="310195"/>
          <a:ext cx="698503" cy="863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BC6E5-DD5B-455E-A7BD-BAFF497EFC5B}">
  <dimension ref="B2:B34"/>
  <sheetViews>
    <sheetView showGridLines="0" zoomScale="146" zoomScaleNormal="130" workbookViewId="0">
      <selection activeCell="F13" sqref="F13"/>
    </sheetView>
  </sheetViews>
  <sheetFormatPr baseColWidth="10" defaultRowHeight="14.4" x14ac:dyDescent="0.3"/>
  <sheetData>
    <row r="2" spans="2:2" ht="15.6" x14ac:dyDescent="0.3">
      <c r="B2" s="1" t="s">
        <v>0</v>
      </c>
    </row>
    <row r="9" spans="2:2" ht="15.6" x14ac:dyDescent="0.3">
      <c r="B9" s="1" t="s">
        <v>1</v>
      </c>
    </row>
    <row r="16" spans="2:2" ht="15.6" x14ac:dyDescent="0.3">
      <c r="B16" s="1" t="s">
        <v>2</v>
      </c>
    </row>
    <row r="24" spans="2:2" x14ac:dyDescent="0.3">
      <c r="B24" s="3" t="s">
        <v>3</v>
      </c>
    </row>
    <row r="25" spans="2:2" ht="6" customHeight="1" x14ac:dyDescent="0.3"/>
    <row r="26" spans="2:2" x14ac:dyDescent="0.3">
      <c r="B26" t="s">
        <v>8</v>
      </c>
    </row>
    <row r="27" spans="2:2" x14ac:dyDescent="0.3">
      <c r="B27" s="2" t="s">
        <v>5</v>
      </c>
    </row>
    <row r="28" spans="2:2" x14ac:dyDescent="0.3">
      <c r="B28" t="s">
        <v>6</v>
      </c>
    </row>
    <row r="29" spans="2:2" x14ac:dyDescent="0.3">
      <c r="B29" t="s">
        <v>7</v>
      </c>
    </row>
    <row r="30" spans="2:2" x14ac:dyDescent="0.3">
      <c r="B30" t="s">
        <v>4</v>
      </c>
    </row>
    <row r="31" spans="2:2" x14ac:dyDescent="0.3">
      <c r="B31" t="s">
        <v>9</v>
      </c>
    </row>
    <row r="32" spans="2:2" x14ac:dyDescent="0.3">
      <c r="B32" t="s">
        <v>10</v>
      </c>
    </row>
    <row r="33" spans="2:2" x14ac:dyDescent="0.3">
      <c r="B33" t="s">
        <v>11</v>
      </c>
    </row>
    <row r="34" spans="2:2" x14ac:dyDescent="0.3">
      <c r="B34" t="s">
        <v>12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B555-3055-4BDA-ACBC-3CD1AF600305}">
  <dimension ref="B1:U41"/>
  <sheetViews>
    <sheetView showGridLines="0" tabSelected="1" zoomScale="140" zoomScaleNormal="110" workbookViewId="0">
      <selection activeCell="B12" sqref="B12"/>
    </sheetView>
  </sheetViews>
  <sheetFormatPr baseColWidth="10" defaultRowHeight="14.4" x14ac:dyDescent="0.3"/>
  <cols>
    <col min="1" max="1" width="2.33203125" style="18" customWidth="1"/>
    <col min="2" max="2" width="14.88671875" style="18" customWidth="1"/>
    <col min="3" max="3" width="3.88671875" style="18" customWidth="1"/>
    <col min="4" max="4" width="11.5546875" style="18"/>
    <col min="5" max="5" width="15.6640625" style="18" customWidth="1"/>
    <col min="6" max="6" width="11.5546875" style="18"/>
    <col min="7" max="7" width="13.21875" style="18" bestFit="1" customWidth="1"/>
    <col min="8" max="8" width="14.33203125" style="18" customWidth="1"/>
    <col min="9" max="9" width="11.5546875" style="18"/>
    <col min="10" max="11" width="13.21875" style="18" customWidth="1"/>
    <col min="12" max="12" width="11.5546875" style="18"/>
    <col min="13" max="13" width="9.109375" style="18" bestFit="1" customWidth="1"/>
    <col min="14" max="15" width="11.5546875" style="18"/>
    <col min="16" max="16" width="2" style="18" bestFit="1" customWidth="1"/>
    <col min="17" max="18" width="11.5546875" style="18"/>
    <col min="19" max="19" width="2.21875" style="18" bestFit="1" customWidth="1"/>
    <col min="20" max="16384" width="11.5546875" style="18"/>
  </cols>
  <sheetData>
    <row r="1" spans="2:21" x14ac:dyDescent="0.3">
      <c r="M1" s="19"/>
      <c r="N1" s="19"/>
      <c r="O1" s="19"/>
      <c r="P1" s="19"/>
      <c r="Q1" s="19"/>
      <c r="R1" s="19"/>
      <c r="S1" s="19"/>
      <c r="T1" s="19"/>
      <c r="U1" s="19"/>
    </row>
    <row r="2" spans="2:21" x14ac:dyDescent="0.3">
      <c r="D2" s="20" t="s">
        <v>13</v>
      </c>
      <c r="E2" s="21"/>
      <c r="F2" s="22"/>
      <c r="G2" s="22"/>
      <c r="H2" s="22"/>
      <c r="I2" s="22"/>
      <c r="J2" s="22"/>
      <c r="K2" s="23"/>
    </row>
    <row r="3" spans="2:21" x14ac:dyDescent="0.3">
      <c r="D3" s="24"/>
      <c r="L3" s="24"/>
      <c r="M3" s="25"/>
    </row>
    <row r="4" spans="2:21" x14ac:dyDescent="0.3">
      <c r="D4" s="24"/>
      <c r="E4" s="26" t="s">
        <v>56</v>
      </c>
      <c r="F4" s="4" t="s">
        <v>60</v>
      </c>
      <c r="G4" s="26" t="s">
        <v>42</v>
      </c>
      <c r="H4" s="5">
        <v>0.95599999999999996</v>
      </c>
      <c r="J4" s="27" t="s">
        <v>41</v>
      </c>
      <c r="K4" s="5">
        <v>645</v>
      </c>
      <c r="L4" s="24"/>
    </row>
    <row r="5" spans="2:21" ht="4.2" customHeight="1" x14ac:dyDescent="0.3">
      <c r="D5" s="24"/>
      <c r="E5" s="28"/>
      <c r="G5" s="28"/>
      <c r="L5" s="24"/>
    </row>
    <row r="6" spans="2:21" x14ac:dyDescent="0.3">
      <c r="D6" s="24"/>
      <c r="E6" s="26" t="s">
        <v>57</v>
      </c>
      <c r="F6" s="5">
        <v>965.2</v>
      </c>
      <c r="G6" s="26" t="s">
        <v>43</v>
      </c>
      <c r="H6" s="5">
        <v>0.94099999999999995</v>
      </c>
      <c r="J6" s="26" t="s">
        <v>46</v>
      </c>
      <c r="K6" s="5">
        <v>1.456</v>
      </c>
      <c r="L6" s="24"/>
      <c r="N6" s="29" t="s">
        <v>48</v>
      </c>
      <c r="O6" s="29" t="s">
        <v>53</v>
      </c>
      <c r="Q6" s="29" t="s">
        <v>54</v>
      </c>
      <c r="R6" s="29" t="s">
        <v>52</v>
      </c>
    </row>
    <row r="7" spans="2:21" x14ac:dyDescent="0.3">
      <c r="D7" s="24"/>
      <c r="E7" s="26" t="s">
        <v>58</v>
      </c>
      <c r="F7" s="5">
        <v>900</v>
      </c>
      <c r="G7" s="26" t="s">
        <v>44</v>
      </c>
      <c r="H7" s="6">
        <v>0.92</v>
      </c>
      <c r="L7" s="24"/>
      <c r="M7" s="30" t="s">
        <v>49</v>
      </c>
      <c r="N7" s="31">
        <f>(4*K6)/(3.14159*H4*K8)</f>
        <v>1762874.0424159917</v>
      </c>
      <c r="O7" s="32">
        <f>0.25/POWER(LOG10((E16/1000/(3.7*H4))+(5.74/POWER(N7,0.9))),2)</f>
        <v>1.068693932601727E-2</v>
      </c>
      <c r="P7" s="30"/>
      <c r="Q7" s="33">
        <f>0.25/POWER(LOG10((E30/1000/(3.7*K6))+(5.74/POWER(N7,0.9))),2)</f>
        <v>1.1791328974491385E-2</v>
      </c>
      <c r="R7" s="34">
        <f>(K8*N7)/H4</f>
        <v>2.0284115550811621</v>
      </c>
    </row>
    <row r="8" spans="2:21" x14ac:dyDescent="0.3">
      <c r="D8" s="24"/>
      <c r="E8" s="26" t="s">
        <v>59</v>
      </c>
      <c r="F8" s="5">
        <v>1000</v>
      </c>
      <c r="G8" s="26" t="s">
        <v>45</v>
      </c>
      <c r="H8" s="6">
        <v>1</v>
      </c>
      <c r="J8" s="35" t="s">
        <v>47</v>
      </c>
      <c r="K8" s="5">
        <v>1.1000000000000001E-6</v>
      </c>
      <c r="L8" s="24"/>
      <c r="M8" s="30" t="s">
        <v>38</v>
      </c>
      <c r="N8" s="36">
        <f>(4*K6)/(3.14159*H6*K8)</f>
        <v>1790975.1164183719</v>
      </c>
      <c r="O8" s="37">
        <f>0.25/POWER(LOG10((E18/1000/(3.7*H6))+(5.74/POWER(N8,0.9))),2)</f>
        <v>1.1538212097536485E-2</v>
      </c>
      <c r="P8" s="30"/>
      <c r="Q8" s="38">
        <f>0.25/POWER(LOG10((E32/1000/(3.7*K6))+(5.74/POWER(N8,0.9))),2)</f>
        <v>1.238050485512694E-2</v>
      </c>
      <c r="R8" s="39">
        <f>(K8*N8)/H6</f>
        <v>2.0935947163232829</v>
      </c>
    </row>
    <row r="9" spans="2:21" x14ac:dyDescent="0.3">
      <c r="D9" s="40"/>
      <c r="E9" s="41"/>
      <c r="F9" s="41"/>
      <c r="G9" s="42"/>
      <c r="H9" s="41"/>
      <c r="I9" s="41"/>
      <c r="J9" s="42"/>
      <c r="K9" s="41"/>
      <c r="L9" s="24"/>
      <c r="M9" s="30" t="s">
        <v>39</v>
      </c>
      <c r="N9" s="36">
        <f>(4*K6)/(3.14159*H7*K8)</f>
        <v>1831856.0701627044</v>
      </c>
      <c r="O9" s="37">
        <f>0.25/POWER(LOG10((E19/1000/(3.7*H7))+(5.74/POWER(N9,0.9))),2)</f>
        <v>1.3089428585803095E-2</v>
      </c>
      <c r="P9" s="30"/>
      <c r="Q9" s="43">
        <f>0.25/POWER(LOG10((E33/1000/(3.7*K6))+(5.74/POWER(N9,0.9))),2)</f>
        <v>1.3534920227158973E-2</v>
      </c>
      <c r="R9" s="39">
        <f>(K8*N9)/H7</f>
        <v>2.1902626925858426</v>
      </c>
    </row>
    <row r="10" spans="2:21" x14ac:dyDescent="0.3">
      <c r="B10" s="18" t="s">
        <v>50</v>
      </c>
      <c r="M10" s="30" t="s">
        <v>40</v>
      </c>
      <c r="N10" s="31">
        <f>(4*K6)/(3.14159*H8*K8)</f>
        <v>1685307.584549688</v>
      </c>
      <c r="O10" s="32">
        <f>0.25/POWER(LOG10((E20/1000/(3.7*H8))+(5.74/POWER(N10,0.9))),2)</f>
        <v>1.5465274108847611E-2</v>
      </c>
      <c r="P10" s="30"/>
      <c r="Q10" s="33">
        <f>0.25/POWER(LOG10((E34/1000/(3.7*K6))+(5.74/POWER(N10,0.9))),2)</f>
        <v>2.3767389861020664E-2</v>
      </c>
      <c r="R10" s="34">
        <f>(K8*N10)/H8</f>
        <v>1.853838343004657</v>
      </c>
    </row>
    <row r="11" spans="2:21" ht="3" customHeight="1" x14ac:dyDescent="0.3"/>
    <row r="12" spans="2:21" ht="18" x14ac:dyDescent="0.35">
      <c r="B12" s="17" t="s">
        <v>35</v>
      </c>
      <c r="D12" s="44" t="s">
        <v>0</v>
      </c>
      <c r="E12" s="45"/>
      <c r="F12" s="46"/>
      <c r="G12" s="44" t="s">
        <v>1</v>
      </c>
      <c r="H12" s="45"/>
      <c r="I12" s="46"/>
      <c r="J12" s="44" t="s">
        <v>2</v>
      </c>
      <c r="K12" s="45"/>
    </row>
    <row r="13" spans="2:21" x14ac:dyDescent="0.3">
      <c r="D13" s="24"/>
      <c r="E13" s="47"/>
      <c r="G13" s="24"/>
      <c r="H13" s="47"/>
      <c r="J13" s="24"/>
      <c r="K13" s="47"/>
    </row>
    <row r="14" spans="2:21" x14ac:dyDescent="0.3">
      <c r="D14" s="48" t="s">
        <v>14</v>
      </c>
      <c r="E14" s="49" t="s">
        <v>51</v>
      </c>
      <c r="G14" s="48" t="s">
        <v>14</v>
      </c>
      <c r="H14" s="49" t="s">
        <v>51</v>
      </c>
      <c r="J14" s="48" t="s">
        <v>14</v>
      </c>
      <c r="K14" s="49" t="s">
        <v>51</v>
      </c>
    </row>
    <row r="15" spans="2:21" x14ac:dyDescent="0.3">
      <c r="D15" s="24"/>
      <c r="E15" s="47"/>
      <c r="G15" s="24"/>
      <c r="H15" s="47"/>
      <c r="J15" s="24"/>
      <c r="K15" s="47"/>
    </row>
    <row r="16" spans="2:21" hidden="1" x14ac:dyDescent="0.3">
      <c r="D16" s="50" t="s">
        <v>30</v>
      </c>
      <c r="E16" s="51">
        <f>IF(B12=M24,N24,IF(B12=M25,N25,IF(B12=M26,N26,IF(B12=M27,N27,""))))</f>
        <v>3.0000000000000001E-3</v>
      </c>
      <c r="G16" s="50" t="s">
        <v>31</v>
      </c>
      <c r="H16" s="51">
        <f>IF(B12=M24,Q24,IF(B12=M25,Q25,IF(B12=M26,Q26,IF(B12=M27,Q27,""))))</f>
        <v>7.0000000000000001E-3</v>
      </c>
      <c r="J16" s="50" t="s">
        <v>32</v>
      </c>
      <c r="K16" s="52">
        <f>IF(B12=M24,T24,IF(B12=M25,T25,IF(B12=M26,T26,IF(B12=M27,T27,""))))</f>
        <v>150</v>
      </c>
    </row>
    <row r="17" spans="4:21" ht="6" hidden="1" customHeight="1" x14ac:dyDescent="0.3">
      <c r="D17" s="50"/>
      <c r="E17" s="47"/>
      <c r="G17" s="50"/>
      <c r="H17" s="47"/>
      <c r="J17" s="50"/>
      <c r="K17" s="47"/>
    </row>
    <row r="18" spans="4:21" hidden="1" x14ac:dyDescent="0.3">
      <c r="D18" s="50" t="s">
        <v>16</v>
      </c>
      <c r="E18" s="51">
        <f>N38</f>
        <v>0.03</v>
      </c>
      <c r="G18" s="50" t="s">
        <v>20</v>
      </c>
      <c r="H18" s="51">
        <f>Q38</f>
        <v>8.0000000000000002E-3</v>
      </c>
      <c r="J18" s="50" t="s">
        <v>24</v>
      </c>
      <c r="K18" s="53">
        <f>T38</f>
        <v>120</v>
      </c>
    </row>
    <row r="19" spans="4:21" hidden="1" x14ac:dyDescent="0.3">
      <c r="D19" s="50" t="s">
        <v>17</v>
      </c>
      <c r="E19" s="51">
        <f>N39</f>
        <v>0.1</v>
      </c>
      <c r="G19" s="50" t="s">
        <v>21</v>
      </c>
      <c r="H19" s="51">
        <f>Q39</f>
        <v>1.2E-2</v>
      </c>
      <c r="J19" s="50" t="s">
        <v>25</v>
      </c>
      <c r="K19" s="53">
        <f>T39</f>
        <v>130</v>
      </c>
    </row>
    <row r="20" spans="4:21" hidden="1" x14ac:dyDescent="0.3">
      <c r="D20" s="50" t="s">
        <v>18</v>
      </c>
      <c r="E20" s="51">
        <f>N40</f>
        <v>0.3</v>
      </c>
      <c r="G20" s="50" t="s">
        <v>22</v>
      </c>
      <c r="H20" s="51">
        <f>Q40</f>
        <v>1.2999999999999999E-2</v>
      </c>
      <c r="J20" s="50" t="s">
        <v>26</v>
      </c>
      <c r="K20" s="53">
        <f>T40</f>
        <v>140</v>
      </c>
    </row>
    <row r="21" spans="4:21" hidden="1" x14ac:dyDescent="0.3">
      <c r="D21" s="24"/>
      <c r="E21" s="47"/>
      <c r="G21" s="24"/>
      <c r="H21" s="47"/>
      <c r="J21" s="24"/>
      <c r="K21" s="47"/>
    </row>
    <row r="22" spans="4:21" ht="15.6" x14ac:dyDescent="0.3">
      <c r="D22" s="50" t="s">
        <v>33</v>
      </c>
      <c r="E22" s="54">
        <f>(((O7*K4)*POWER(R7,2)/H4))/(2*9.81)</f>
        <v>1.5120575283918498</v>
      </c>
      <c r="G22" s="50" t="s">
        <v>33</v>
      </c>
      <c r="H22" s="54">
        <f>10.3*POWER(H16,2)*POWER(K$6,2)*K$4*POWER(H4,-5.33)</f>
        <v>0.87715269789340988</v>
      </c>
      <c r="J22" s="50" t="s">
        <v>33</v>
      </c>
      <c r="K22" s="54">
        <f>(10.67*POWER(K16,-1.85)*POWER(H4,-4.87)*POWER(K$6,1.85))*K$4</f>
        <v>1.6179828469619084</v>
      </c>
      <c r="M22" s="55" t="s">
        <v>15</v>
      </c>
      <c r="N22" s="56" t="s">
        <v>14</v>
      </c>
      <c r="O22" s="57" t="s">
        <v>37</v>
      </c>
      <c r="P22" s="58" t="s">
        <v>19</v>
      </c>
      <c r="Q22" s="56" t="s">
        <v>14</v>
      </c>
      <c r="R22" s="57" t="s">
        <v>37</v>
      </c>
      <c r="S22" s="58" t="s">
        <v>23</v>
      </c>
      <c r="T22" s="56" t="s">
        <v>14</v>
      </c>
      <c r="U22" s="57" t="s">
        <v>37</v>
      </c>
    </row>
    <row r="23" spans="4:21" ht="6" customHeight="1" x14ac:dyDescent="0.3">
      <c r="D23" s="50"/>
      <c r="E23" s="47"/>
      <c r="G23" s="50"/>
      <c r="H23" s="47"/>
      <c r="J23" s="50"/>
      <c r="K23" s="47"/>
      <c r="M23" s="24"/>
      <c r="O23" s="47"/>
      <c r="P23" s="24"/>
      <c r="R23" s="47"/>
      <c r="S23" s="24"/>
      <c r="U23" s="47"/>
    </row>
    <row r="24" spans="4:21" ht="15.6" x14ac:dyDescent="0.3">
      <c r="D24" s="50" t="s">
        <v>27</v>
      </c>
      <c r="E24" s="59">
        <f>(((O8*K4)*POWER(R8,2)/H6))/(2*9.81)</f>
        <v>1.7668302788402495</v>
      </c>
      <c r="G24" s="50" t="s">
        <v>27</v>
      </c>
      <c r="H24" s="59">
        <f>10.3*POWER(H18,2)*POWER(K$6,2)*K$4*POWER(H6,-5.33)</f>
        <v>1.2464273510849679</v>
      </c>
      <c r="J24" s="50" t="s">
        <v>27</v>
      </c>
      <c r="K24" s="59">
        <f>(10.67*POWER(K18,-1.85)*POWER(H6,-4.87)*POWER(K$6,1.85))*K$4</f>
        <v>2.6406199890075945</v>
      </c>
      <c r="M24" s="60" t="s">
        <v>55</v>
      </c>
      <c r="N24" s="7">
        <v>5.0000000000000001E-3</v>
      </c>
      <c r="O24" s="8">
        <v>0.03</v>
      </c>
      <c r="P24" s="9"/>
      <c r="Q24" s="7">
        <v>7.0000000000000001E-3</v>
      </c>
      <c r="R24" s="8">
        <v>8.9999999999999993E-3</v>
      </c>
      <c r="S24" s="9"/>
      <c r="T24" s="10">
        <v>150</v>
      </c>
      <c r="U24" s="11">
        <v>140</v>
      </c>
    </row>
    <row r="25" spans="4:21" ht="15.6" x14ac:dyDescent="0.3">
      <c r="D25" s="50" t="s">
        <v>28</v>
      </c>
      <c r="E25" s="59">
        <f>(((O9*K4)*POWER(R9,2)/H7))/(2*9.81)</f>
        <v>2.2438095067838177</v>
      </c>
      <c r="G25" s="50" t="s">
        <v>28</v>
      </c>
      <c r="H25" s="59">
        <f t="shared" ref="H25:H26" si="0">10.3*POWER(H19,2)*POWER(K$6,2)*K$4*POWER(H7,-5.33)</f>
        <v>3.1629553530319647</v>
      </c>
      <c r="J25" s="50" t="s">
        <v>28</v>
      </c>
      <c r="K25" s="59">
        <f>(10.67*POWER(K19,-1.85)*POWER(H7,-4.87)*POWER(K$6,1.85))*K$4</f>
        <v>2.541737853538184</v>
      </c>
      <c r="M25" s="60" t="s">
        <v>34</v>
      </c>
      <c r="N25" s="7">
        <v>3.0000000000000001E-3</v>
      </c>
      <c r="O25" s="8">
        <v>0.06</v>
      </c>
      <c r="P25" s="9"/>
      <c r="Q25" s="7">
        <v>7.0000000000000001E-3</v>
      </c>
      <c r="R25" s="8">
        <v>8.9999999999999993E-3</v>
      </c>
      <c r="S25" s="9"/>
      <c r="T25" s="10">
        <v>150</v>
      </c>
      <c r="U25" s="11">
        <v>140</v>
      </c>
    </row>
    <row r="26" spans="4:21" ht="15.6" x14ac:dyDescent="0.3">
      <c r="D26" s="50" t="s">
        <v>29</v>
      </c>
      <c r="E26" s="59">
        <f>(((O10*K4)*POWER(R10,2)/H8))/(2*9.81)</f>
        <v>1.7472781836571432</v>
      </c>
      <c r="G26" s="50" t="s">
        <v>29</v>
      </c>
      <c r="H26" s="59">
        <f t="shared" si="0"/>
        <v>2.3801613239040003</v>
      </c>
      <c r="J26" s="50" t="s">
        <v>29</v>
      </c>
      <c r="K26" s="59">
        <f>(10.67*POWER(K20,-1.85)*POWER(H8,-4.87)*POWER(K$6,1.85))*K$4</f>
        <v>1.4765080250402678</v>
      </c>
      <c r="M26" s="60" t="s">
        <v>35</v>
      </c>
      <c r="N26" s="7">
        <v>3.0000000000000001E-3</v>
      </c>
      <c r="O26" s="8">
        <v>0.06</v>
      </c>
      <c r="P26" s="9"/>
      <c r="Q26" s="7">
        <v>7.0000000000000001E-3</v>
      </c>
      <c r="R26" s="8">
        <v>8.9999999999999993E-3</v>
      </c>
      <c r="S26" s="9"/>
      <c r="T26" s="10">
        <v>150</v>
      </c>
      <c r="U26" s="11">
        <v>140</v>
      </c>
    </row>
    <row r="27" spans="4:21" x14ac:dyDescent="0.3">
      <c r="D27" s="50"/>
      <c r="E27" s="47"/>
      <c r="G27" s="50"/>
      <c r="H27" s="47"/>
      <c r="J27" s="50"/>
      <c r="K27" s="47"/>
      <c r="M27" s="61" t="s">
        <v>36</v>
      </c>
      <c r="N27" s="12">
        <v>0.03</v>
      </c>
      <c r="O27" s="13">
        <v>0.06</v>
      </c>
      <c r="P27" s="14"/>
      <c r="Q27" s="12">
        <v>8.9999999999999993E-3</v>
      </c>
      <c r="R27" s="13">
        <v>0.01</v>
      </c>
      <c r="S27" s="14"/>
      <c r="T27" s="15">
        <v>110</v>
      </c>
      <c r="U27" s="16">
        <v>100</v>
      </c>
    </row>
    <row r="28" spans="4:21" x14ac:dyDescent="0.3">
      <c r="D28" s="62" t="s">
        <v>61</v>
      </c>
      <c r="E28" s="63" t="s">
        <v>51</v>
      </c>
      <c r="G28" s="62" t="s">
        <v>61</v>
      </c>
      <c r="H28" s="63" t="s">
        <v>51</v>
      </c>
      <c r="J28" s="62" t="s">
        <v>61</v>
      </c>
      <c r="K28" s="63" t="s">
        <v>51</v>
      </c>
    </row>
    <row r="29" spans="4:21" x14ac:dyDescent="0.3">
      <c r="D29" s="24"/>
      <c r="E29" s="47"/>
      <c r="G29" s="24"/>
      <c r="H29" s="47"/>
      <c r="J29" s="24"/>
      <c r="K29" s="47"/>
    </row>
    <row r="30" spans="4:21" hidden="1" x14ac:dyDescent="0.3">
      <c r="D30" s="50" t="s">
        <v>30</v>
      </c>
      <c r="E30" s="51">
        <f>IF(B12=M24,O24,IF(B12=M25,O25,IF(B12=M26,O26,IF(B12=M27,O27,""))))</f>
        <v>0.06</v>
      </c>
      <c r="G30" s="50" t="s">
        <v>31</v>
      </c>
      <c r="H30" s="51">
        <f>IF(B12=M24,R24,IF(B12=M25,R25,IF(B12=M26,R26,IF(B12=M27,R27,""))))</f>
        <v>8.9999999999999993E-3</v>
      </c>
      <c r="J30" s="50" t="s">
        <v>32</v>
      </c>
      <c r="K30" s="53">
        <f>IF(B12=M24,U24,IF(B12=M25,U25,IF(B12=M26,U26,IF(B12=M27,U27,""))))</f>
        <v>140</v>
      </c>
    </row>
    <row r="31" spans="4:21" ht="6" hidden="1" customHeight="1" x14ac:dyDescent="0.3">
      <c r="D31" s="50"/>
      <c r="E31" s="47"/>
      <c r="G31" s="50"/>
      <c r="H31" s="47"/>
      <c r="J31" s="50"/>
      <c r="K31" s="47"/>
    </row>
    <row r="32" spans="4:21" hidden="1" x14ac:dyDescent="0.3">
      <c r="D32" s="50" t="s">
        <v>16</v>
      </c>
      <c r="E32" s="51">
        <f>O38</f>
        <v>0.1</v>
      </c>
      <c r="G32" s="50" t="s">
        <v>20</v>
      </c>
      <c r="H32" s="51">
        <f>R38</f>
        <v>1.0999999999999999E-2</v>
      </c>
      <c r="J32" s="50" t="s">
        <v>24</v>
      </c>
      <c r="K32" s="53">
        <f>U38</f>
        <v>90</v>
      </c>
    </row>
    <row r="33" spans="4:21" hidden="1" x14ac:dyDescent="0.3">
      <c r="D33" s="50" t="s">
        <v>17</v>
      </c>
      <c r="E33" s="51">
        <f>O39</f>
        <v>0.2</v>
      </c>
      <c r="G33" s="50" t="s">
        <v>21</v>
      </c>
      <c r="H33" s="51">
        <f>R39</f>
        <v>1.7000000000000001E-2</v>
      </c>
      <c r="J33" s="50" t="s">
        <v>25</v>
      </c>
      <c r="K33" s="53">
        <f>U39</f>
        <v>100</v>
      </c>
    </row>
    <row r="34" spans="4:21" hidden="1" x14ac:dyDescent="0.3">
      <c r="D34" s="50" t="s">
        <v>18</v>
      </c>
      <c r="E34" s="51">
        <f>O40</f>
        <v>3</v>
      </c>
      <c r="G34" s="50" t="s">
        <v>22</v>
      </c>
      <c r="H34" s="51">
        <f>R40</f>
        <v>1.7000000000000001E-2</v>
      </c>
      <c r="J34" s="50" t="s">
        <v>26</v>
      </c>
      <c r="K34" s="53">
        <f>U40</f>
        <v>110</v>
      </c>
    </row>
    <row r="35" spans="4:21" hidden="1" x14ac:dyDescent="0.3">
      <c r="D35" s="24"/>
      <c r="E35" s="47"/>
      <c r="G35" s="24"/>
      <c r="H35" s="47"/>
      <c r="J35" s="24"/>
      <c r="K35" s="47"/>
    </row>
    <row r="36" spans="4:21" ht="15.6" x14ac:dyDescent="0.3">
      <c r="D36" s="50" t="s">
        <v>33</v>
      </c>
      <c r="E36" s="54">
        <f>(((Q7*K4)*POWER(R7,2)/H4))/(2*9.81)</f>
        <v>1.6683137427588537</v>
      </c>
      <c r="G36" s="50" t="s">
        <v>33</v>
      </c>
      <c r="H36" s="54">
        <f>10.3*POWER(H30,2)*POWER(K$6,2)*K$4*POWER(H4,-5.33)</f>
        <v>1.4499871128442079</v>
      </c>
      <c r="J36" s="50" t="s">
        <v>33</v>
      </c>
      <c r="K36" s="54">
        <f>(10.67*POWER(K30,-1.85)*POWER(H4,-4.87)*POWER(K$6,1.85))*K$4</f>
        <v>1.8382555098933755</v>
      </c>
      <c r="M36" s="55" t="s">
        <v>15</v>
      </c>
      <c r="N36" s="56" t="s">
        <v>14</v>
      </c>
      <c r="O36" s="57" t="s">
        <v>37</v>
      </c>
      <c r="P36" s="58" t="s">
        <v>19</v>
      </c>
      <c r="Q36" s="56" t="s">
        <v>14</v>
      </c>
      <c r="R36" s="57" t="s">
        <v>37</v>
      </c>
      <c r="S36" s="58" t="s">
        <v>23</v>
      </c>
      <c r="T36" s="56" t="s">
        <v>14</v>
      </c>
      <c r="U36" s="57" t="s">
        <v>37</v>
      </c>
    </row>
    <row r="37" spans="4:21" ht="6" customHeight="1" x14ac:dyDescent="0.3">
      <c r="D37" s="50"/>
      <c r="E37" s="47"/>
      <c r="G37" s="50"/>
      <c r="H37" s="47"/>
      <c r="J37" s="50"/>
      <c r="K37" s="47"/>
      <c r="M37" s="24"/>
      <c r="O37" s="47"/>
      <c r="P37" s="24"/>
      <c r="R37" s="47"/>
      <c r="S37" s="24"/>
      <c r="U37" s="47"/>
    </row>
    <row r="38" spans="4:21" ht="15.6" x14ac:dyDescent="0.3">
      <c r="D38" s="50" t="s">
        <v>27</v>
      </c>
      <c r="E38" s="59">
        <f>(((Q8*K4)*POWER(R8,2)/H6))/(2*9.81)</f>
        <v>1.8958093906106432</v>
      </c>
      <c r="G38" s="50" t="s">
        <v>27</v>
      </c>
      <c r="H38" s="59">
        <f>10.3*POWER(H32,2)*POWER(K$6,2)*K$4*POWER(H6,-5.33)</f>
        <v>2.3565267106450172</v>
      </c>
      <c r="J38" s="50" t="s">
        <v>27</v>
      </c>
      <c r="K38" s="59">
        <f>(10.67*POWER(K32,-1.85)*POWER(H6,-4.87)*POWER(K$6,1.85))*K$4</f>
        <v>4.496168402416707</v>
      </c>
      <c r="M38" s="60" t="s">
        <v>38</v>
      </c>
      <c r="N38" s="7">
        <v>0.03</v>
      </c>
      <c r="O38" s="8">
        <v>0.1</v>
      </c>
      <c r="P38" s="9"/>
      <c r="Q38" s="7">
        <v>8.0000000000000002E-3</v>
      </c>
      <c r="R38" s="8">
        <v>1.0999999999999999E-2</v>
      </c>
      <c r="S38" s="9"/>
      <c r="T38" s="10">
        <v>120</v>
      </c>
      <c r="U38" s="11">
        <v>90</v>
      </c>
    </row>
    <row r="39" spans="4:21" ht="15.6" x14ac:dyDescent="0.3">
      <c r="D39" s="50" t="s">
        <v>28</v>
      </c>
      <c r="E39" s="59">
        <f>(((Q9*K4)*POWER(R9,2)/H7))/(2*9.81)</f>
        <v>2.320176353015075</v>
      </c>
      <c r="G39" s="50" t="s">
        <v>28</v>
      </c>
      <c r="H39" s="59">
        <f t="shared" ref="H39:H40" si="1">10.3*POWER(H33,2)*POWER(K$6,2)*K$4*POWER(H7,-5.33)</f>
        <v>6.34787567379332</v>
      </c>
      <c r="J39" s="50" t="s">
        <v>28</v>
      </c>
      <c r="K39" s="59">
        <f>(10.67*POWER(K33,-1.85)*POWER(H7,-4.87)*POWER(K$6,1.85))*K$4</f>
        <v>4.1297708891309197</v>
      </c>
      <c r="M39" s="60" t="s">
        <v>39</v>
      </c>
      <c r="N39" s="7">
        <v>0.1</v>
      </c>
      <c r="O39" s="8">
        <v>0.2</v>
      </c>
      <c r="P39" s="9"/>
      <c r="Q39" s="7">
        <v>1.2E-2</v>
      </c>
      <c r="R39" s="8">
        <v>1.7000000000000001E-2</v>
      </c>
      <c r="S39" s="9"/>
      <c r="T39" s="10">
        <v>130</v>
      </c>
      <c r="U39" s="11">
        <v>100</v>
      </c>
    </row>
    <row r="40" spans="4:21" ht="15.6" x14ac:dyDescent="0.3">
      <c r="D40" s="50" t="s">
        <v>29</v>
      </c>
      <c r="E40" s="59">
        <f>(((Q10*K4)*POWER(R10,2)/H8))/(2*9.81)</f>
        <v>2.6852574027690377</v>
      </c>
      <c r="G40" s="50" t="s">
        <v>29</v>
      </c>
      <c r="H40" s="59">
        <f t="shared" si="1"/>
        <v>4.070216701824001</v>
      </c>
      <c r="J40" s="50" t="s">
        <v>29</v>
      </c>
      <c r="K40" s="59">
        <f>(10.67*POWER(K34,-1.85)*POWER(H8,-4.87)*POWER(K$6,1.85))*K$4</f>
        <v>2.3067270594847455</v>
      </c>
      <c r="M40" s="61" t="s">
        <v>40</v>
      </c>
      <c r="N40" s="12">
        <v>0.3</v>
      </c>
      <c r="O40" s="13">
        <v>3</v>
      </c>
      <c r="P40" s="14"/>
      <c r="Q40" s="12">
        <v>1.2999999999999999E-2</v>
      </c>
      <c r="R40" s="13">
        <v>1.7000000000000001E-2</v>
      </c>
      <c r="S40" s="14"/>
      <c r="T40" s="15">
        <v>140</v>
      </c>
      <c r="U40" s="16">
        <v>110</v>
      </c>
    </row>
    <row r="41" spans="4:21" x14ac:dyDescent="0.3">
      <c r="D41" s="64"/>
      <c r="E41" s="65"/>
      <c r="G41" s="64"/>
      <c r="H41" s="65"/>
      <c r="J41" s="64"/>
      <c r="K41" s="65"/>
    </row>
  </sheetData>
  <sheetProtection algorithmName="SHA-512" hashValue="OZ5vn/XHi7QspNq/WzPNqd3eQKKMSHF49WBEa6dr9Ed4cJhbEuCvPeH1ofDoHgTnLoMgf502oh+rzj6ssQacBw==" saltValue="Y+sSpuOjfiGURCZIBCa03Q==" spinCount="100000" sheet="1" objects="1" scenarios="1"/>
  <dataValidations count="1">
    <dataValidation type="list" allowBlank="1" showInputMessage="1" showErrorMessage="1" sqref="B12" xr:uid="{3377698C-EBED-4CAC-84A4-0B50754C36DF}">
      <formula1>$M$24:$M$27</formula1>
    </dataValidation>
  </dataValidations>
  <pageMargins left="0.7" right="0.7" top="0.75" bottom="0.75" header="0.3" footer="0.3"/>
  <ignoredErrors>
    <ignoredError sqref="N7:N10 O7:O10 Q7:Q10 R7:R10" unlocked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Informacion</vt:lpstr>
      <vt:lpstr>Tabla de cálculo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Monge</dc:creator>
  <cp:lastModifiedBy>Miguel Angel Monge Redondo</cp:lastModifiedBy>
  <dcterms:created xsi:type="dcterms:W3CDTF">2024-07-27T10:23:33Z</dcterms:created>
  <dcterms:modified xsi:type="dcterms:W3CDTF">2026-05-18T16:16:57Z</dcterms:modified>
</cp:coreProperties>
</file>